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8_{670B9B58-0473-4F5F-9851-617E7055B68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avori" sheetId="1" r:id="rId1"/>
    <sheet name="Servizi e Forniture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9" i="1" l="1"/>
  <c r="K59" i="1"/>
  <c r="J57" i="1"/>
  <c r="J44" i="1"/>
  <c r="K57" i="1"/>
  <c r="K44" i="1"/>
  <c r="G42" i="1" l="1"/>
  <c r="J42" i="1" s="1"/>
  <c r="G41" i="1"/>
  <c r="J41" i="1" s="1"/>
  <c r="G35" i="2"/>
  <c r="G34" i="2"/>
  <c r="B4" i="2"/>
  <c r="B7" i="2"/>
  <c r="B3" i="1"/>
  <c r="B6" i="1"/>
  <c r="K42" i="1" l="1"/>
  <c r="K41" i="1"/>
  <c r="J34" i="2"/>
  <c r="K34" i="2" s="1"/>
  <c r="J35" i="2"/>
  <c r="K35" i="2" s="1"/>
  <c r="B8" i="2"/>
  <c r="B17" i="2" s="1"/>
  <c r="B7" i="1"/>
  <c r="B9" i="2" l="1"/>
  <c r="G15" i="2"/>
  <c r="G12" i="2"/>
  <c r="G13" i="2"/>
  <c r="G43" i="2" s="1"/>
  <c r="B8" i="1"/>
  <c r="G16" i="1" s="1"/>
  <c r="G54" i="1" s="1"/>
  <c r="B20" i="1"/>
  <c r="J43" i="2" l="1"/>
  <c r="K43" i="2"/>
  <c r="G42" i="2"/>
  <c r="J42" i="2" s="1"/>
  <c r="K42" i="2" s="1"/>
  <c r="G33" i="2"/>
  <c r="G36" i="2"/>
  <c r="G45" i="2"/>
  <c r="J54" i="1"/>
  <c r="K54" i="1" s="1"/>
  <c r="G10" i="1"/>
  <c r="G15" i="1"/>
  <c r="J15" i="1" s="1"/>
  <c r="K15" i="1" s="1"/>
  <c r="G12" i="1"/>
  <c r="G11" i="1"/>
  <c r="G17" i="1"/>
  <c r="G18" i="1"/>
  <c r="J18" i="1" s="1"/>
  <c r="K18" i="1" s="1"/>
  <c r="G13" i="1"/>
  <c r="G11" i="2"/>
  <c r="G14" i="2"/>
  <c r="J15" i="2"/>
  <c r="K15" i="2" s="1"/>
  <c r="J13" i="2"/>
  <c r="K13" i="2" s="1"/>
  <c r="J12" i="2"/>
  <c r="K12" i="2" s="1"/>
  <c r="G14" i="1"/>
  <c r="J14" i="1" s="1"/>
  <c r="K14" i="1" s="1"/>
  <c r="J10" i="1"/>
  <c r="J16" i="1"/>
  <c r="K16" i="1" s="1"/>
  <c r="G41" i="2" l="1"/>
  <c r="G32" i="2"/>
  <c r="J33" i="2"/>
  <c r="K33" i="2"/>
  <c r="J45" i="2"/>
  <c r="K45" i="2"/>
  <c r="J14" i="2"/>
  <c r="K14" i="2" s="1"/>
  <c r="G44" i="2"/>
  <c r="J36" i="2"/>
  <c r="K36" i="2"/>
  <c r="J11" i="1"/>
  <c r="K11" i="1" s="1"/>
  <c r="G49" i="1"/>
  <c r="J49" i="1" s="1"/>
  <c r="K49" i="1" s="1"/>
  <c r="G36" i="1"/>
  <c r="G50" i="1"/>
  <c r="G37" i="1"/>
  <c r="G53" i="1"/>
  <c r="G40" i="1"/>
  <c r="J40" i="1" s="1"/>
  <c r="K40" i="1" s="1"/>
  <c r="G52" i="1"/>
  <c r="G39" i="1"/>
  <c r="G51" i="1"/>
  <c r="J51" i="1" s="1"/>
  <c r="K51" i="1" s="1"/>
  <c r="G38" i="1"/>
  <c r="J38" i="1" s="1"/>
  <c r="K38" i="1" s="1"/>
  <c r="G48" i="1"/>
  <c r="G35" i="1"/>
  <c r="J12" i="1"/>
  <c r="K12" i="1" s="1"/>
  <c r="G56" i="1"/>
  <c r="G43" i="1"/>
  <c r="J13" i="1"/>
  <c r="K13" i="1" s="1"/>
  <c r="J17" i="1"/>
  <c r="K17" i="1" s="1"/>
  <c r="G55" i="1"/>
  <c r="G19" i="1"/>
  <c r="G16" i="2"/>
  <c r="J11" i="2"/>
  <c r="K11" i="2" s="1"/>
  <c r="K16" i="2" s="1"/>
  <c r="K10" i="1"/>
  <c r="J19" i="1" l="1"/>
  <c r="J44" i="2"/>
  <c r="K44" i="2"/>
  <c r="J32" i="2"/>
  <c r="K32" i="2"/>
  <c r="J41" i="2"/>
  <c r="K41" i="2"/>
  <c r="J48" i="1"/>
  <c r="K48" i="1"/>
  <c r="J53" i="1"/>
  <c r="K53" i="1"/>
  <c r="K19" i="1"/>
  <c r="J37" i="1"/>
  <c r="K37" i="1" s="1"/>
  <c r="J43" i="1"/>
  <c r="K43" i="1"/>
  <c r="J50" i="1"/>
  <c r="K50" i="1"/>
  <c r="J56" i="1"/>
  <c r="K56" i="1" s="1"/>
  <c r="J39" i="1"/>
  <c r="K39" i="1"/>
  <c r="J36" i="1"/>
  <c r="K36" i="1" s="1"/>
  <c r="J52" i="1"/>
  <c r="K52" i="1" s="1"/>
  <c r="J55" i="1"/>
  <c r="K55" i="1" s="1"/>
  <c r="J35" i="1"/>
  <c r="K35" i="1" s="1"/>
  <c r="J16" i="2"/>
</calcChain>
</file>

<file path=xl/sharedStrings.xml><?xml version="1.0" encoding="utf-8"?>
<sst xmlns="http://schemas.openxmlformats.org/spreadsheetml/2006/main" count="173" uniqueCount="53">
  <si>
    <t>la Centrale Unica di Committenza richiede la quota parte dell'incentivo? [SI/NO]</t>
  </si>
  <si>
    <t>Quota parte dell'incentivo richiesta dalla Centrale Unica di Committenza (non superiore a 1/4 del 2%)</t>
  </si>
  <si>
    <t>Importo richiesto dalla Centrale Unica di Committenza [€]</t>
  </si>
  <si>
    <t>SI</t>
  </si>
  <si>
    <t>Fondo art. 113 D.Lgs 50/2016 da ripartire tra comma 3 (80%) e comma 4 (20%) [€]</t>
  </si>
  <si>
    <t>Fondo art. 113 comma 2 D.Lgs 50/2016 (2% fino alla soglia comunitaria e 1% oltre tale soglia) [€]</t>
  </si>
  <si>
    <t>Soglia comunitaria (da verificare di volta in volta)[€]</t>
  </si>
  <si>
    <t>Fondo art. 113 comma 3 (80%) D.Lgs 50/2016 (comprensivo di oneri previdenziali, asssistenziali ed IRAP) [€]</t>
  </si>
  <si>
    <t>Esistono Colaboratori [SI/NO]</t>
  </si>
  <si>
    <t>l'Attività Specifica è stata svolta da personale interno alla S.A.? [SI/NO]</t>
  </si>
  <si>
    <t>Attività Specifica [%]</t>
  </si>
  <si>
    <t>Importo lavori (da progetto esecutivo/variante)[€]</t>
  </si>
  <si>
    <t xml:space="preserve">N.B.: </t>
  </si>
  <si>
    <t>1) gli incentivi non sono riconoscibili per il personale con qualiica dirigenziale</t>
  </si>
  <si>
    <t>2) non è possibile riconoscere gli incentivi nel caso di procedure eccezonali o non competitive ovvero in caso di affidamenti diretti - art. 1 comma 18 Reg. Com</t>
  </si>
  <si>
    <t>3) dovrà essere rispettato il tetto annuo massimo dell'incentivo pari al 50% del trattamento economico complessivo - art. 1 comma 18 Reg. Com.</t>
  </si>
  <si>
    <t>4) si dovranno applicare, nei casi previsti dall'art. 5 del Reg. Com., le specifiche decurtazioni</t>
  </si>
  <si>
    <t>5) le liquidazioni dovranno avvenire secondo le previsioni dell'art. 4 del Reg. Com.</t>
  </si>
  <si>
    <t>Pianificazione intervento e/o redazione Programma Triennale Lavori Pubblici per i lavori di importo ≥ € 100.000,00</t>
  </si>
  <si>
    <t>Attività verifica progetto definitivo (o di Fattibilità T/E per Partenariato P.P.)</t>
  </si>
  <si>
    <t>PIANIFICAZIONE</t>
  </si>
  <si>
    <t>VERIFICA PROGETTI</t>
  </si>
  <si>
    <t>Attività verifica Progetto esecutivo</t>
  </si>
  <si>
    <t>Validazione del progetto</t>
  </si>
  <si>
    <t>FASE DI GARA E AFFIDAMENTO</t>
  </si>
  <si>
    <t>Predisposizione e controllo degli atti di gara</t>
  </si>
  <si>
    <t>Predisposizione contratto</t>
  </si>
  <si>
    <t>FASE ESECUTIVA</t>
  </si>
  <si>
    <t>Direzione Lavori</t>
  </si>
  <si>
    <t>Collaudo amministrativo/Certificato regolare esecuzione</t>
  </si>
  <si>
    <t>RESPONSABILE UNICO PROCEDIMENTO</t>
  </si>
  <si>
    <t>Responsabilità del Procedimento</t>
  </si>
  <si>
    <t>Fondo art. 113 comma 4 (20%) D.Lgs 50/2016 (per l'innovazione) [€]</t>
  </si>
  <si>
    <t>Importo Attività Specifica                             [€]</t>
  </si>
  <si>
    <t>Quota riconosciuta ai collaboratori (in genere 20% - vedi art. 1 commi 12 e 13 del reg. Com.) [%]</t>
  </si>
  <si>
    <t>Quota max Collaboratori                       [€]</t>
  </si>
  <si>
    <t>Quora max Responsabile Attività Specifica                                [€]</t>
  </si>
  <si>
    <t>Attività Specifica                                      [descrizione]</t>
  </si>
  <si>
    <t>Attività Generale                          [descrizione]</t>
  </si>
  <si>
    <t>NO</t>
  </si>
  <si>
    <t>Importo servizi/forniture (da progetto esecutivo/variante)[€]</t>
  </si>
  <si>
    <t>E' stato nominato il direttore dell'esecuzione del contratto (vedi punto 10 LG ANAC N. 3)? [SI/NO]</t>
  </si>
  <si>
    <t>Analisi dei fabbisogni con relativi atti e redazione Programma Biennale Servizi e Forniture</t>
  </si>
  <si>
    <t>FASE DI GARA</t>
  </si>
  <si>
    <t>Direzione Esecuzione del Contratto</t>
  </si>
  <si>
    <t>Verifica di conformità</t>
  </si>
  <si>
    <t xml:space="preserve">Suddivisione incentivo per la 1° Fase "Aggiudicazione definitiva" </t>
  </si>
  <si>
    <t>Attività Specifica                                                                                                [descrizione]</t>
  </si>
  <si>
    <t>Importo Attività Specifica                                                                  [€]</t>
  </si>
  <si>
    <t xml:space="preserve">Suddivisione incentivo per la 2° Fase "Approvazione/ammissibilità certificato di collaudo/C.R.E./verifica di conformità" </t>
  </si>
  <si>
    <t>Importo Attività Specifica                                                             [€]</t>
  </si>
  <si>
    <t>Attività Specifica                                                                                                    [descrizione]</t>
  </si>
  <si>
    <t>Importo Attività Specifica                                                                         [€]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</si>
</sst>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1" xfId="0" applyNumberFormat="1" applyBorder="1" applyAlignment="1">
      <alignment horizontal="right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tabSelected="1" topLeftCell="A22" workbookViewId="0">
      <selection activeCell="O51" sqref="O51"/>
    </sheetView>
  </sheetViews>
  <sheetFormatPr defaultRowHeight="15" x14ac:dyDescent="0.25"/>
  <cols>
    <col min="1" max="1" width="60.7109375" customWidth="1"/>
    <col min="2" max="2" width="11.7109375" bestFit="1" customWidth="1"/>
    <col min="3" max="4" width="30.7109375" customWidth="1"/>
    <col min="5" max="11" width="15.7109375" customWidth="1"/>
    <col min="14" max="14" width="9.7109375" bestFit="1" customWidth="1"/>
  </cols>
  <sheetData>
    <row r="1" spans="1:11" x14ac:dyDescent="0.25">
      <c r="A1" s="15" t="s">
        <v>11</v>
      </c>
      <c r="B1" s="14">
        <v>51860.77</v>
      </c>
    </row>
    <row r="2" spans="1:11" x14ac:dyDescent="0.25">
      <c r="A2" s="15" t="s">
        <v>6</v>
      </c>
      <c r="B2" s="14">
        <v>5350000</v>
      </c>
    </row>
    <row r="3" spans="1:11" ht="30" x14ac:dyDescent="0.25">
      <c r="A3" s="15" t="s">
        <v>5</v>
      </c>
      <c r="B3" s="7">
        <f>IF(B1&lt;B2,B1/100*2,(B2/100*2+(B1-B2)/100*1))</f>
        <v>1037.2154</v>
      </c>
    </row>
    <row r="4" spans="1:11" ht="30" x14ac:dyDescent="0.25">
      <c r="A4" s="15" t="s">
        <v>0</v>
      </c>
      <c r="B4" s="4" t="s">
        <v>39</v>
      </c>
    </row>
    <row r="5" spans="1:11" ht="30" x14ac:dyDescent="0.25">
      <c r="A5" s="15" t="s">
        <v>1</v>
      </c>
      <c r="B5" s="4">
        <v>0.25</v>
      </c>
    </row>
    <row r="6" spans="1:11" x14ac:dyDescent="0.25">
      <c r="A6" s="15" t="s">
        <v>2</v>
      </c>
      <c r="B6" s="7">
        <f>IF(B4="SI",B3*B5,0)</f>
        <v>0</v>
      </c>
    </row>
    <row r="7" spans="1:11" ht="30" x14ac:dyDescent="0.25">
      <c r="A7" s="15" t="s">
        <v>4</v>
      </c>
      <c r="B7" s="7">
        <f>B3-B6</f>
        <v>1037.2154</v>
      </c>
    </row>
    <row r="8" spans="1:11" ht="30" x14ac:dyDescent="0.25">
      <c r="A8" s="15" t="s">
        <v>7</v>
      </c>
      <c r="B8" s="7">
        <f>B7*0.8</f>
        <v>829.77232000000004</v>
      </c>
    </row>
    <row r="9" spans="1:11" ht="120" x14ac:dyDescent="0.25">
      <c r="A9" s="8"/>
      <c r="B9" s="9"/>
      <c r="C9" s="16" t="s">
        <v>38</v>
      </c>
      <c r="D9" s="16" t="s">
        <v>37</v>
      </c>
      <c r="E9" s="16" t="s">
        <v>10</v>
      </c>
      <c r="F9" s="16" t="s">
        <v>9</v>
      </c>
      <c r="G9" s="16" t="s">
        <v>33</v>
      </c>
      <c r="H9" s="16" t="s">
        <v>8</v>
      </c>
      <c r="I9" s="16" t="s">
        <v>34</v>
      </c>
      <c r="J9" s="16" t="s">
        <v>35</v>
      </c>
      <c r="K9" s="16" t="s">
        <v>36</v>
      </c>
    </row>
    <row r="10" spans="1:11" ht="60" x14ac:dyDescent="0.25">
      <c r="A10" s="10"/>
      <c r="B10" s="11"/>
      <c r="C10" s="22" t="s">
        <v>20</v>
      </c>
      <c r="D10" s="3" t="s">
        <v>18</v>
      </c>
      <c r="E10" s="4">
        <v>8</v>
      </c>
      <c r="F10" s="4" t="s">
        <v>3</v>
      </c>
      <c r="G10" s="5">
        <f>IF(F10="SI",$B$8/100*E10,0)</f>
        <v>66.381785600000001</v>
      </c>
      <c r="H10" s="4" t="s">
        <v>3</v>
      </c>
      <c r="I10" s="4">
        <v>20</v>
      </c>
      <c r="J10" s="5">
        <f>IF(H10="SI",G10/100*I10,0)</f>
        <v>13.27635712</v>
      </c>
      <c r="K10" s="5">
        <f>G10-J10</f>
        <v>53.10542848</v>
      </c>
    </row>
    <row r="11" spans="1:11" ht="45" x14ac:dyDescent="0.25">
      <c r="A11" s="10"/>
      <c r="B11" s="23"/>
      <c r="C11" s="25" t="s">
        <v>21</v>
      </c>
      <c r="D11" s="24" t="s">
        <v>19</v>
      </c>
      <c r="E11" s="4">
        <v>3</v>
      </c>
      <c r="F11" s="4" t="s">
        <v>39</v>
      </c>
      <c r="G11" s="5">
        <f t="shared" ref="G11:G18" si="0">IF(F11="SI",$B$8/100*E11,0)</f>
        <v>0</v>
      </c>
      <c r="H11" s="4" t="s">
        <v>3</v>
      </c>
      <c r="I11" s="4">
        <v>20</v>
      </c>
      <c r="J11" s="5">
        <f t="shared" ref="J11:J18" si="1">IF(H11="SI",G11/100*I11,0)</f>
        <v>0</v>
      </c>
      <c r="K11" s="5">
        <f t="shared" ref="K11:K18" si="2">G11-J11</f>
        <v>0</v>
      </c>
    </row>
    <row r="12" spans="1:11" ht="30" x14ac:dyDescent="0.25">
      <c r="A12" s="10"/>
      <c r="B12" s="23"/>
      <c r="C12" s="27"/>
      <c r="D12" s="24" t="s">
        <v>22</v>
      </c>
      <c r="E12" s="4">
        <v>4</v>
      </c>
      <c r="F12" s="4" t="s">
        <v>3</v>
      </c>
      <c r="G12" s="5">
        <f t="shared" si="0"/>
        <v>33.1908928</v>
      </c>
      <c r="H12" s="4" t="s">
        <v>3</v>
      </c>
      <c r="I12" s="4">
        <v>20</v>
      </c>
      <c r="J12" s="5">
        <f t="shared" si="1"/>
        <v>6.6381785600000001</v>
      </c>
      <c r="K12" s="5">
        <f t="shared" si="2"/>
        <v>26.55271424</v>
      </c>
    </row>
    <row r="13" spans="1:11" x14ac:dyDescent="0.25">
      <c r="A13" s="10"/>
      <c r="B13" s="23"/>
      <c r="C13" s="26"/>
      <c r="D13" s="24" t="s">
        <v>23</v>
      </c>
      <c r="E13" s="4">
        <v>5</v>
      </c>
      <c r="F13" s="4" t="s">
        <v>3</v>
      </c>
      <c r="G13" s="5">
        <f t="shared" si="0"/>
        <v>41.488616</v>
      </c>
      <c r="H13" s="4" t="s">
        <v>3</v>
      </c>
      <c r="I13" s="4">
        <v>20</v>
      </c>
      <c r="J13" s="5">
        <f t="shared" si="1"/>
        <v>8.2977232000000001</v>
      </c>
      <c r="K13" s="5">
        <f t="shared" si="2"/>
        <v>33.1908928</v>
      </c>
    </row>
    <row r="14" spans="1:11" ht="30" x14ac:dyDescent="0.25">
      <c r="A14" s="10"/>
      <c r="B14" s="11"/>
      <c r="C14" s="25" t="s">
        <v>24</v>
      </c>
      <c r="D14" s="3" t="s">
        <v>25</v>
      </c>
      <c r="E14" s="4">
        <v>15</v>
      </c>
      <c r="F14" s="4" t="s">
        <v>3</v>
      </c>
      <c r="G14" s="5">
        <f t="shared" si="0"/>
        <v>124.46584799999999</v>
      </c>
      <c r="H14" s="4" t="s">
        <v>3</v>
      </c>
      <c r="I14" s="4">
        <v>20</v>
      </c>
      <c r="J14" s="5">
        <f t="shared" si="1"/>
        <v>24.8931696</v>
      </c>
      <c r="K14" s="5">
        <f t="shared" si="2"/>
        <v>99.572678400000001</v>
      </c>
    </row>
    <row r="15" spans="1:11" x14ac:dyDescent="0.25">
      <c r="A15" s="10"/>
      <c r="B15" s="11"/>
      <c r="C15" s="26"/>
      <c r="D15" s="3" t="s">
        <v>26</v>
      </c>
      <c r="E15" s="4">
        <v>5</v>
      </c>
      <c r="F15" s="4" t="s">
        <v>3</v>
      </c>
      <c r="G15" s="5">
        <f t="shared" si="0"/>
        <v>41.488616</v>
      </c>
      <c r="H15" s="4" t="s">
        <v>3</v>
      </c>
      <c r="I15" s="4">
        <v>20</v>
      </c>
      <c r="J15" s="5">
        <f t="shared" si="1"/>
        <v>8.2977232000000001</v>
      </c>
      <c r="K15" s="5">
        <f t="shared" si="2"/>
        <v>33.1908928</v>
      </c>
    </row>
    <row r="16" spans="1:11" x14ac:dyDescent="0.25">
      <c r="A16" s="10"/>
      <c r="B16" s="11"/>
      <c r="C16" s="25" t="s">
        <v>27</v>
      </c>
      <c r="D16" s="3" t="s">
        <v>28</v>
      </c>
      <c r="E16" s="4">
        <v>8</v>
      </c>
      <c r="F16" s="4" t="s">
        <v>39</v>
      </c>
      <c r="G16" s="5">
        <f t="shared" si="0"/>
        <v>0</v>
      </c>
      <c r="H16" s="4" t="s">
        <v>3</v>
      </c>
      <c r="I16" s="4">
        <v>20</v>
      </c>
      <c r="J16" s="5">
        <f t="shared" si="1"/>
        <v>0</v>
      </c>
      <c r="K16" s="5">
        <f t="shared" si="2"/>
        <v>0</v>
      </c>
    </row>
    <row r="17" spans="1:11" ht="45" x14ac:dyDescent="0.25">
      <c r="A17" s="10"/>
      <c r="B17" s="11"/>
      <c r="C17" s="26"/>
      <c r="D17" s="3" t="s">
        <v>29</v>
      </c>
      <c r="E17" s="4">
        <v>2</v>
      </c>
      <c r="F17" s="4" t="s">
        <v>39</v>
      </c>
      <c r="G17" s="5">
        <f t="shared" si="0"/>
        <v>0</v>
      </c>
      <c r="H17" s="4" t="s">
        <v>3</v>
      </c>
      <c r="I17" s="4">
        <v>20</v>
      </c>
      <c r="J17" s="5">
        <f t="shared" si="1"/>
        <v>0</v>
      </c>
      <c r="K17" s="5">
        <f t="shared" si="2"/>
        <v>0</v>
      </c>
    </row>
    <row r="18" spans="1:11" ht="30" x14ac:dyDescent="0.25">
      <c r="A18" s="10"/>
      <c r="B18" s="11"/>
      <c r="C18" s="22" t="s">
        <v>30</v>
      </c>
      <c r="D18" s="3" t="s">
        <v>31</v>
      </c>
      <c r="E18" s="4">
        <v>50</v>
      </c>
      <c r="F18" s="4" t="s">
        <v>3</v>
      </c>
      <c r="G18" s="5">
        <f t="shared" si="0"/>
        <v>414.88616000000002</v>
      </c>
      <c r="H18" s="4" t="s">
        <v>3</v>
      </c>
      <c r="I18" s="4">
        <v>20</v>
      </c>
      <c r="J18" s="5">
        <f t="shared" si="1"/>
        <v>82.977232000000001</v>
      </c>
      <c r="K18" s="5">
        <f t="shared" si="2"/>
        <v>331.908928</v>
      </c>
    </row>
    <row r="19" spans="1:11" x14ac:dyDescent="0.25">
      <c r="A19" s="12"/>
      <c r="B19" s="13"/>
      <c r="C19" s="17"/>
      <c r="D19" s="18"/>
      <c r="E19" s="19"/>
      <c r="F19" s="20"/>
      <c r="G19" s="6">
        <f>SUM(G10:G18)</f>
        <v>721.9019184</v>
      </c>
      <c r="H19" s="21"/>
      <c r="I19" s="20"/>
      <c r="J19" s="6">
        <f>SUM(J10:J18)</f>
        <v>144.38038367999999</v>
      </c>
      <c r="K19" s="6">
        <f>SUM(K10:K18)</f>
        <v>577.52153471999998</v>
      </c>
    </row>
    <row r="20" spans="1:11" ht="30" x14ac:dyDescent="0.25">
      <c r="A20" s="15" t="s">
        <v>32</v>
      </c>
      <c r="B20" s="7">
        <f>B7*0.2</f>
        <v>207.44308000000001</v>
      </c>
      <c r="E20" s="2"/>
      <c r="F20" s="2"/>
      <c r="G20" s="1"/>
      <c r="H20" s="2"/>
      <c r="I20" s="2"/>
      <c r="J20" s="1"/>
      <c r="K20" s="1"/>
    </row>
    <row r="23" spans="1:11" x14ac:dyDescent="0.25">
      <c r="A23" t="s">
        <v>12</v>
      </c>
    </row>
    <row r="24" spans="1:11" x14ac:dyDescent="0.25">
      <c r="A24" t="s">
        <v>13</v>
      </c>
    </row>
    <row r="25" spans="1:11" x14ac:dyDescent="0.25">
      <c r="A25" t="s">
        <v>14</v>
      </c>
    </row>
    <row r="26" spans="1:11" x14ac:dyDescent="0.25">
      <c r="A26" t="s">
        <v>15</v>
      </c>
    </row>
    <row r="27" spans="1:11" x14ac:dyDescent="0.25">
      <c r="A27" t="s">
        <v>16</v>
      </c>
    </row>
    <row r="28" spans="1:11" x14ac:dyDescent="0.25">
      <c r="A28" t="s">
        <v>17</v>
      </c>
    </row>
    <row r="33" spans="3:19" x14ac:dyDescent="0.25">
      <c r="C33" s="42" t="s">
        <v>46</v>
      </c>
      <c r="D33" s="42"/>
      <c r="E33" s="42"/>
      <c r="F33" s="42"/>
      <c r="G33" s="42"/>
      <c r="H33" s="42"/>
      <c r="I33" s="42"/>
      <c r="J33" s="42"/>
      <c r="K33" s="42"/>
    </row>
    <row r="34" spans="3:19" ht="75" x14ac:dyDescent="0.25">
      <c r="C34" s="16" t="s">
        <v>38</v>
      </c>
      <c r="D34" s="36" t="s">
        <v>47</v>
      </c>
      <c r="E34" s="37"/>
      <c r="F34" s="38"/>
      <c r="G34" s="36" t="s">
        <v>50</v>
      </c>
      <c r="H34" s="37"/>
      <c r="I34" s="38"/>
      <c r="J34" s="16" t="s">
        <v>35</v>
      </c>
      <c r="K34" s="16" t="s">
        <v>36</v>
      </c>
    </row>
    <row r="35" spans="3:19" ht="60" customHeight="1" x14ac:dyDescent="0.25">
      <c r="C35" s="22" t="s">
        <v>20</v>
      </c>
      <c r="D35" s="30" t="s">
        <v>18</v>
      </c>
      <c r="E35" s="31"/>
      <c r="F35" s="32"/>
      <c r="G35" s="39">
        <f>G10*0.35</f>
        <v>23.23362496</v>
      </c>
      <c r="H35" s="40"/>
      <c r="I35" s="41"/>
      <c r="J35" s="5">
        <f t="shared" ref="J35:J43" si="3">G35*I10/100</f>
        <v>4.6467249920000002</v>
      </c>
      <c r="K35" s="5">
        <f>G35-J35</f>
        <v>18.586899968000001</v>
      </c>
    </row>
    <row r="36" spans="3:19" ht="45" customHeight="1" x14ac:dyDescent="0.25">
      <c r="C36" s="25" t="s">
        <v>21</v>
      </c>
      <c r="D36" s="30" t="s">
        <v>19</v>
      </c>
      <c r="E36" s="31"/>
      <c r="F36" s="32"/>
      <c r="G36" s="39">
        <f>G11*0.7</f>
        <v>0</v>
      </c>
      <c r="H36" s="40"/>
      <c r="I36" s="41"/>
      <c r="J36" s="5">
        <f t="shared" si="3"/>
        <v>0</v>
      </c>
      <c r="K36" s="5">
        <f t="shared" ref="K36:K43" si="4">G36-J36</f>
        <v>0</v>
      </c>
    </row>
    <row r="37" spans="3:19" ht="30" customHeight="1" x14ac:dyDescent="0.25">
      <c r="C37" s="27"/>
      <c r="D37" s="30" t="s">
        <v>22</v>
      </c>
      <c r="E37" s="31"/>
      <c r="F37" s="32"/>
      <c r="G37" s="39">
        <f>G12*0.7</f>
        <v>23.23362496</v>
      </c>
      <c r="H37" s="40"/>
      <c r="I37" s="41"/>
      <c r="J37" s="5">
        <f t="shared" si="3"/>
        <v>4.6467249920000002</v>
      </c>
      <c r="K37" s="5">
        <f t="shared" si="4"/>
        <v>18.586899968000001</v>
      </c>
    </row>
    <row r="38" spans="3:19" x14ac:dyDescent="0.25">
      <c r="C38" s="26"/>
      <c r="D38" s="30" t="s">
        <v>23</v>
      </c>
      <c r="E38" s="31"/>
      <c r="F38" s="32"/>
      <c r="G38" s="39">
        <f>G13*0.7</f>
        <v>29.042031199999997</v>
      </c>
      <c r="H38" s="40"/>
      <c r="I38" s="41"/>
      <c r="J38" s="5">
        <f t="shared" si="3"/>
        <v>5.8084062399999992</v>
      </c>
      <c r="K38" s="5">
        <f t="shared" si="4"/>
        <v>23.233624959999997</v>
      </c>
    </row>
    <row r="39" spans="3:19" ht="30" customHeight="1" x14ac:dyDescent="0.25">
      <c r="C39" s="25" t="s">
        <v>24</v>
      </c>
      <c r="D39" s="30" t="s">
        <v>25</v>
      </c>
      <c r="E39" s="31"/>
      <c r="F39" s="32"/>
      <c r="G39" s="39">
        <f>G14*0.7</f>
        <v>87.12609359999999</v>
      </c>
      <c r="H39" s="40"/>
      <c r="I39" s="41"/>
      <c r="J39" s="5">
        <f t="shared" si="3"/>
        <v>17.425218719999997</v>
      </c>
      <c r="K39" s="5">
        <f t="shared" si="4"/>
        <v>69.700874879999986</v>
      </c>
    </row>
    <row r="40" spans="3:19" x14ac:dyDescent="0.25">
      <c r="C40" s="26"/>
      <c r="D40" s="30" t="s">
        <v>26</v>
      </c>
      <c r="E40" s="31"/>
      <c r="F40" s="32"/>
      <c r="G40" s="39">
        <f>G15*0.7</f>
        <v>29.042031199999997</v>
      </c>
      <c r="H40" s="40"/>
      <c r="I40" s="41"/>
      <c r="J40" s="5">
        <f t="shared" si="3"/>
        <v>5.8084062399999992</v>
      </c>
      <c r="K40" s="5">
        <f t="shared" si="4"/>
        <v>23.233624959999997</v>
      </c>
    </row>
    <row r="41" spans="3:19" x14ac:dyDescent="0.25">
      <c r="C41" s="25" t="s">
        <v>27</v>
      </c>
      <c r="D41" s="30" t="s">
        <v>28</v>
      </c>
      <c r="E41" s="31"/>
      <c r="F41" s="32"/>
      <c r="G41" s="39">
        <f t="shared" ref="G41:G42" si="5">IF(F41="SI",$B$8/100*E41,0)</f>
        <v>0</v>
      </c>
      <c r="H41" s="40"/>
      <c r="I41" s="41"/>
      <c r="J41" s="5">
        <f t="shared" si="3"/>
        <v>0</v>
      </c>
      <c r="K41" s="5">
        <f t="shared" si="4"/>
        <v>0</v>
      </c>
    </row>
    <row r="42" spans="3:19" ht="45" customHeight="1" x14ac:dyDescent="0.25">
      <c r="C42" s="26"/>
      <c r="D42" s="30" t="s">
        <v>29</v>
      </c>
      <c r="E42" s="31"/>
      <c r="F42" s="32"/>
      <c r="G42" s="39">
        <f t="shared" si="5"/>
        <v>0</v>
      </c>
      <c r="H42" s="40"/>
      <c r="I42" s="41"/>
      <c r="J42" s="5">
        <f t="shared" si="3"/>
        <v>0</v>
      </c>
      <c r="K42" s="5">
        <f t="shared" si="4"/>
        <v>0</v>
      </c>
    </row>
    <row r="43" spans="3:19" ht="30" x14ac:dyDescent="0.25">
      <c r="C43" s="22" t="s">
        <v>30</v>
      </c>
      <c r="D43" s="30" t="s">
        <v>31</v>
      </c>
      <c r="E43" s="31"/>
      <c r="F43" s="32"/>
      <c r="G43" s="39">
        <f>G18*0.35</f>
        <v>145.21015599999998</v>
      </c>
      <c r="H43" s="40"/>
      <c r="I43" s="41"/>
      <c r="J43" s="5">
        <f t="shared" si="3"/>
        <v>29.042031199999997</v>
      </c>
      <c r="K43" s="5">
        <f t="shared" si="4"/>
        <v>116.16812479999999</v>
      </c>
    </row>
    <row r="44" spans="3:19" x14ac:dyDescent="0.25">
      <c r="H44" s="28"/>
      <c r="J44" s="28">
        <f>SUM(J35:J43)</f>
        <v>67.377512383999985</v>
      </c>
      <c r="K44" s="28">
        <f>SUM(K35:K43)</f>
        <v>269.51004953599994</v>
      </c>
      <c r="L44" s="28"/>
      <c r="Q44" s="28"/>
      <c r="S44" s="28"/>
    </row>
    <row r="45" spans="3:19" x14ac:dyDescent="0.25">
      <c r="Q45" s="28"/>
      <c r="S45" s="28"/>
    </row>
    <row r="46" spans="3:19" x14ac:dyDescent="0.25">
      <c r="C46" s="42" t="s">
        <v>49</v>
      </c>
      <c r="D46" s="42"/>
      <c r="E46" s="42"/>
      <c r="F46" s="42"/>
      <c r="G46" s="42"/>
      <c r="H46" s="42"/>
      <c r="I46" s="42"/>
      <c r="J46" s="42"/>
      <c r="K46" s="42"/>
    </row>
    <row r="47" spans="3:19" ht="75" x14ac:dyDescent="0.25">
      <c r="C47" s="16" t="s">
        <v>38</v>
      </c>
      <c r="D47" s="36" t="s">
        <v>51</v>
      </c>
      <c r="E47" s="37"/>
      <c r="F47" s="38"/>
      <c r="G47" s="36" t="s">
        <v>52</v>
      </c>
      <c r="H47" s="37"/>
      <c r="I47" s="38"/>
      <c r="J47" s="16" t="s">
        <v>35</v>
      </c>
      <c r="K47" s="16" t="s">
        <v>36</v>
      </c>
    </row>
    <row r="48" spans="3:19" ht="60" customHeight="1" x14ac:dyDescent="0.25">
      <c r="C48" s="22" t="s">
        <v>20</v>
      </c>
      <c r="D48" s="30" t="s">
        <v>18</v>
      </c>
      <c r="E48" s="31"/>
      <c r="F48" s="32"/>
      <c r="G48" s="33">
        <f>G10*0.65</f>
        <v>43.14816064</v>
      </c>
      <c r="H48" s="34"/>
      <c r="I48" s="35"/>
      <c r="J48" s="29">
        <f t="shared" ref="J48:J56" si="6">G48*I10/100</f>
        <v>8.6296321280000008</v>
      </c>
      <c r="K48" s="29">
        <f>G48-J48</f>
        <v>34.518528512000003</v>
      </c>
    </row>
    <row r="49" spans="3:12" ht="45" customHeight="1" x14ac:dyDescent="0.25">
      <c r="C49" s="25" t="s">
        <v>21</v>
      </c>
      <c r="D49" s="30" t="s">
        <v>19</v>
      </c>
      <c r="E49" s="31"/>
      <c r="F49" s="32"/>
      <c r="G49" s="33">
        <f>G11*0.3</f>
        <v>0</v>
      </c>
      <c r="H49" s="34"/>
      <c r="I49" s="35"/>
      <c r="J49" s="29">
        <f t="shared" si="6"/>
        <v>0</v>
      </c>
      <c r="K49" s="29">
        <f t="shared" ref="K49:K56" si="7">G49-J49</f>
        <v>0</v>
      </c>
    </row>
    <row r="50" spans="3:12" ht="30" customHeight="1" x14ac:dyDescent="0.25">
      <c r="C50" s="27"/>
      <c r="D50" s="30" t="s">
        <v>22</v>
      </c>
      <c r="E50" s="31"/>
      <c r="F50" s="32"/>
      <c r="G50" s="33">
        <f>G12*0.3</f>
        <v>9.9572678400000001</v>
      </c>
      <c r="H50" s="34"/>
      <c r="I50" s="35"/>
      <c r="J50" s="29">
        <f t="shared" si="6"/>
        <v>1.9914535680000001</v>
      </c>
      <c r="K50" s="29">
        <f t="shared" si="7"/>
        <v>7.9658142720000003</v>
      </c>
    </row>
    <row r="51" spans="3:12" x14ac:dyDescent="0.25">
      <c r="C51" s="26"/>
      <c r="D51" s="30" t="s">
        <v>23</v>
      </c>
      <c r="E51" s="31"/>
      <c r="F51" s="32"/>
      <c r="G51" s="33">
        <f>G13*0.3</f>
        <v>12.4465848</v>
      </c>
      <c r="H51" s="34"/>
      <c r="I51" s="35"/>
      <c r="J51" s="29">
        <f t="shared" si="6"/>
        <v>2.48931696</v>
      </c>
      <c r="K51" s="29">
        <f t="shared" si="7"/>
        <v>9.9572678400000001</v>
      </c>
    </row>
    <row r="52" spans="3:12" ht="30" customHeight="1" x14ac:dyDescent="0.25">
      <c r="C52" s="25" t="s">
        <v>24</v>
      </c>
      <c r="D52" s="30" t="s">
        <v>25</v>
      </c>
      <c r="E52" s="31"/>
      <c r="F52" s="32"/>
      <c r="G52" s="33">
        <f>G14*0.3</f>
        <v>37.339754399999997</v>
      </c>
      <c r="H52" s="34"/>
      <c r="I52" s="35"/>
      <c r="J52" s="29">
        <f t="shared" si="6"/>
        <v>7.4679508800000001</v>
      </c>
      <c r="K52" s="29">
        <f t="shared" si="7"/>
        <v>29.871803519999997</v>
      </c>
    </row>
    <row r="53" spans="3:12" x14ac:dyDescent="0.25">
      <c r="C53" s="26"/>
      <c r="D53" s="30" t="s">
        <v>26</v>
      </c>
      <c r="E53" s="31"/>
      <c r="F53" s="32"/>
      <c r="G53" s="33">
        <f>G15*0.3</f>
        <v>12.4465848</v>
      </c>
      <c r="H53" s="34"/>
      <c r="I53" s="35"/>
      <c r="J53" s="29">
        <f t="shared" si="6"/>
        <v>2.48931696</v>
      </c>
      <c r="K53" s="29">
        <f t="shared" si="7"/>
        <v>9.9572678400000001</v>
      </c>
    </row>
    <row r="54" spans="3:12" x14ac:dyDescent="0.25">
      <c r="C54" s="25" t="s">
        <v>27</v>
      </c>
      <c r="D54" s="30" t="s">
        <v>28</v>
      </c>
      <c r="E54" s="31"/>
      <c r="F54" s="32"/>
      <c r="G54" s="33">
        <f>G16</f>
        <v>0</v>
      </c>
      <c r="H54" s="34"/>
      <c r="I54" s="35"/>
      <c r="J54" s="29">
        <f t="shared" si="6"/>
        <v>0</v>
      </c>
      <c r="K54" s="29">
        <f t="shared" si="7"/>
        <v>0</v>
      </c>
    </row>
    <row r="55" spans="3:12" ht="45" customHeight="1" x14ac:dyDescent="0.25">
      <c r="C55" s="26"/>
      <c r="D55" s="30" t="s">
        <v>29</v>
      </c>
      <c r="E55" s="31"/>
      <c r="F55" s="32"/>
      <c r="G55" s="33">
        <f>G17</f>
        <v>0</v>
      </c>
      <c r="H55" s="34"/>
      <c r="I55" s="35"/>
      <c r="J55" s="29">
        <f t="shared" si="6"/>
        <v>0</v>
      </c>
      <c r="K55" s="29">
        <f t="shared" si="7"/>
        <v>0</v>
      </c>
    </row>
    <row r="56" spans="3:12" ht="30" x14ac:dyDescent="0.25">
      <c r="C56" s="22" t="s">
        <v>30</v>
      </c>
      <c r="D56" s="30" t="s">
        <v>31</v>
      </c>
      <c r="E56" s="31"/>
      <c r="F56" s="32"/>
      <c r="G56" s="33">
        <f>G18*0.65</f>
        <v>269.67600400000003</v>
      </c>
      <c r="H56" s="34"/>
      <c r="I56" s="35"/>
      <c r="J56" s="29">
        <f t="shared" si="6"/>
        <v>53.935200800000004</v>
      </c>
      <c r="K56" s="29">
        <f t="shared" si="7"/>
        <v>215.74080320000002</v>
      </c>
    </row>
    <row r="57" spans="3:12" x14ac:dyDescent="0.25">
      <c r="H57" s="28"/>
      <c r="J57" s="28">
        <f>SUM(J48:J56)</f>
        <v>77.002871296000009</v>
      </c>
      <c r="K57" s="28">
        <f>SUM(K48:K56)</f>
        <v>308.01148518400004</v>
      </c>
      <c r="L57" s="28"/>
    </row>
    <row r="59" spans="3:12" x14ac:dyDescent="0.25">
      <c r="H59" s="28"/>
      <c r="J59" s="28">
        <f>SUM(J44,J57)</f>
        <v>144.38038367999999</v>
      </c>
      <c r="K59" s="28">
        <f>SUM(K57,K44)</f>
        <v>577.52153471999998</v>
      </c>
      <c r="L59" s="28"/>
    </row>
  </sheetData>
  <mergeCells count="42">
    <mergeCell ref="C33:K33"/>
    <mergeCell ref="C46:K46"/>
    <mergeCell ref="D34:F34"/>
    <mergeCell ref="D35:F35"/>
    <mergeCell ref="D36:F36"/>
    <mergeCell ref="D37:F37"/>
    <mergeCell ref="D38:F38"/>
    <mergeCell ref="D39:F39"/>
    <mergeCell ref="D40:F40"/>
    <mergeCell ref="D41:F41"/>
    <mergeCell ref="D49:F49"/>
    <mergeCell ref="D42:F42"/>
    <mergeCell ref="D43:F4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D47:F47"/>
    <mergeCell ref="G47:I47"/>
    <mergeCell ref="D48:F48"/>
    <mergeCell ref="D56:F56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D50:F50"/>
    <mergeCell ref="D51:F51"/>
    <mergeCell ref="D52:F52"/>
    <mergeCell ref="D53:F53"/>
    <mergeCell ref="D54:F54"/>
    <mergeCell ref="D55:F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zoomScaleNormal="100" workbookViewId="0">
      <selection activeCell="C1" sqref="C1"/>
    </sheetView>
  </sheetViews>
  <sheetFormatPr defaultRowHeight="15" x14ac:dyDescent="0.25"/>
  <cols>
    <col min="1" max="1" width="60.7109375" customWidth="1"/>
    <col min="2" max="2" width="11.7109375" customWidth="1"/>
    <col min="3" max="4" width="30.7109375" customWidth="1"/>
    <col min="5" max="11" width="15.7109375" customWidth="1"/>
  </cols>
  <sheetData>
    <row r="1" spans="1:11" ht="15" customHeight="1" x14ac:dyDescent="0.25">
      <c r="A1" s="15" t="s">
        <v>40</v>
      </c>
      <c r="B1" s="14">
        <v>100000</v>
      </c>
    </row>
    <row r="2" spans="1:11" ht="15" customHeight="1" x14ac:dyDescent="0.25">
      <c r="A2" s="15" t="s">
        <v>6</v>
      </c>
      <c r="B2" s="14">
        <v>214000</v>
      </c>
    </row>
    <row r="3" spans="1:11" ht="30" customHeight="1" x14ac:dyDescent="0.25">
      <c r="A3" s="15" t="s">
        <v>41</v>
      </c>
      <c r="B3" s="7" t="s">
        <v>3</v>
      </c>
    </row>
    <row r="4" spans="1:11" ht="30" customHeight="1" x14ac:dyDescent="0.25">
      <c r="A4" s="15" t="s">
        <v>5</v>
      </c>
      <c r="B4" s="7">
        <f>IF(B3="SI",(IF(B1&lt;B2,B1/100*2,(B2/100*2+(B1-B2)/100*1))),0)</f>
        <v>2000</v>
      </c>
    </row>
    <row r="5" spans="1:11" ht="30" customHeight="1" x14ac:dyDescent="0.25">
      <c r="A5" s="15" t="s">
        <v>0</v>
      </c>
      <c r="B5" s="4" t="s">
        <v>39</v>
      </c>
    </row>
    <row r="6" spans="1:11" ht="30" customHeight="1" x14ac:dyDescent="0.25">
      <c r="A6" s="15" t="s">
        <v>1</v>
      </c>
      <c r="B6" s="4">
        <v>0.25</v>
      </c>
    </row>
    <row r="7" spans="1:11" ht="15" customHeight="1" x14ac:dyDescent="0.25">
      <c r="A7" s="15" t="s">
        <v>2</v>
      </c>
      <c r="B7" s="7">
        <f>IF(B5="SI",B4*B6,0)</f>
        <v>0</v>
      </c>
    </row>
    <row r="8" spans="1:11" ht="30" customHeight="1" x14ac:dyDescent="0.25">
      <c r="A8" s="15" t="s">
        <v>4</v>
      </c>
      <c r="B8" s="7">
        <f>B4-B7</f>
        <v>2000</v>
      </c>
    </row>
    <row r="9" spans="1:11" ht="30" customHeight="1" x14ac:dyDescent="0.25">
      <c r="A9" s="15" t="s">
        <v>7</v>
      </c>
      <c r="B9" s="7">
        <f>B8*0.8</f>
        <v>1600</v>
      </c>
    </row>
    <row r="10" spans="1:11" ht="120" customHeight="1" x14ac:dyDescent="0.25">
      <c r="A10" s="8"/>
      <c r="B10" s="9"/>
      <c r="C10" s="16" t="s">
        <v>38</v>
      </c>
      <c r="D10" s="16" t="s">
        <v>37</v>
      </c>
      <c r="E10" s="16" t="s">
        <v>10</v>
      </c>
      <c r="F10" s="16" t="s">
        <v>9</v>
      </c>
      <c r="G10" s="16" t="s">
        <v>33</v>
      </c>
      <c r="H10" s="16" t="s">
        <v>8</v>
      </c>
      <c r="I10" s="16" t="s">
        <v>34</v>
      </c>
      <c r="J10" s="16" t="s">
        <v>35</v>
      </c>
      <c r="K10" s="16" t="s">
        <v>36</v>
      </c>
    </row>
    <row r="11" spans="1:11" ht="60" customHeight="1" x14ac:dyDescent="0.25">
      <c r="A11" s="10"/>
      <c r="B11" s="11"/>
      <c r="C11" s="22" t="s">
        <v>20</v>
      </c>
      <c r="D11" s="3" t="s">
        <v>42</v>
      </c>
      <c r="E11" s="4">
        <v>5</v>
      </c>
      <c r="F11" s="4" t="s">
        <v>3</v>
      </c>
      <c r="G11" s="5">
        <f>IF(F11="SI",$B$9/100*E11,0)</f>
        <v>80</v>
      </c>
      <c r="H11" s="4" t="s">
        <v>3</v>
      </c>
      <c r="I11" s="4">
        <v>20</v>
      </c>
      <c r="J11" s="5">
        <f>IF(H11="SI",G11/100*I11,0)</f>
        <v>16</v>
      </c>
      <c r="K11" s="5">
        <f>G11-J11</f>
        <v>64</v>
      </c>
    </row>
    <row r="12" spans="1:11" ht="30" customHeight="1" x14ac:dyDescent="0.25">
      <c r="A12" s="10"/>
      <c r="B12" s="11"/>
      <c r="C12" s="25" t="s">
        <v>43</v>
      </c>
      <c r="D12" s="3" t="s">
        <v>25</v>
      </c>
      <c r="E12" s="4">
        <v>25</v>
      </c>
      <c r="F12" s="4" t="s">
        <v>3</v>
      </c>
      <c r="G12" s="5">
        <f t="shared" ref="G12:G15" si="0">IF(F12="SI",$B$9/100*E12,0)</f>
        <v>400</v>
      </c>
      <c r="H12" s="4" t="s">
        <v>3</v>
      </c>
      <c r="I12" s="4">
        <v>20</v>
      </c>
      <c r="J12" s="5">
        <f t="shared" ref="J12:J15" si="1">IF(H12="SI",G12/100*I12,0)</f>
        <v>80</v>
      </c>
      <c r="K12" s="5">
        <f t="shared" ref="K12:K15" si="2">G12-J12</f>
        <v>320</v>
      </c>
    </row>
    <row r="13" spans="1:11" ht="30" customHeight="1" x14ac:dyDescent="0.25">
      <c r="A13" s="10"/>
      <c r="B13" s="11"/>
      <c r="C13" s="25" t="s">
        <v>27</v>
      </c>
      <c r="D13" s="3" t="s">
        <v>44</v>
      </c>
      <c r="E13" s="4">
        <v>15</v>
      </c>
      <c r="F13" s="4" t="s">
        <v>3</v>
      </c>
      <c r="G13" s="5">
        <f t="shared" si="0"/>
        <v>240</v>
      </c>
      <c r="H13" s="4" t="s">
        <v>3</v>
      </c>
      <c r="I13" s="4">
        <v>20</v>
      </c>
      <c r="J13" s="5">
        <f t="shared" si="1"/>
        <v>48</v>
      </c>
      <c r="K13" s="5">
        <f t="shared" si="2"/>
        <v>192</v>
      </c>
    </row>
    <row r="14" spans="1:11" ht="30" customHeight="1" x14ac:dyDescent="0.25">
      <c r="A14" s="10"/>
      <c r="B14" s="11"/>
      <c r="C14" s="26"/>
      <c r="D14" s="3" t="s">
        <v>45</v>
      </c>
      <c r="E14" s="4">
        <v>5</v>
      </c>
      <c r="F14" s="4" t="s">
        <v>3</v>
      </c>
      <c r="G14" s="5">
        <f t="shared" si="0"/>
        <v>80</v>
      </c>
      <c r="H14" s="4" t="s">
        <v>3</v>
      </c>
      <c r="I14" s="4">
        <v>20</v>
      </c>
      <c r="J14" s="5">
        <f t="shared" si="1"/>
        <v>16</v>
      </c>
      <c r="K14" s="5">
        <f t="shared" si="2"/>
        <v>64</v>
      </c>
    </row>
    <row r="15" spans="1:11" ht="30" customHeight="1" x14ac:dyDescent="0.25">
      <c r="A15" s="10"/>
      <c r="B15" s="11"/>
      <c r="C15" s="22" t="s">
        <v>30</v>
      </c>
      <c r="D15" s="3" t="s">
        <v>31</v>
      </c>
      <c r="E15" s="4">
        <v>50</v>
      </c>
      <c r="F15" s="4" t="s">
        <v>3</v>
      </c>
      <c r="G15" s="5">
        <f t="shared" si="0"/>
        <v>800</v>
      </c>
      <c r="H15" s="4" t="s">
        <v>3</v>
      </c>
      <c r="I15" s="4">
        <v>20</v>
      </c>
      <c r="J15" s="5">
        <f t="shared" si="1"/>
        <v>160</v>
      </c>
      <c r="K15" s="5">
        <f t="shared" si="2"/>
        <v>640</v>
      </c>
    </row>
    <row r="16" spans="1:11" x14ac:dyDescent="0.25">
      <c r="A16" s="12"/>
      <c r="B16" s="13"/>
      <c r="C16" s="17"/>
      <c r="D16" s="18"/>
      <c r="E16" s="19"/>
      <c r="F16" s="20"/>
      <c r="G16" s="6">
        <f>SUM(G11:G15)</f>
        <v>1600</v>
      </c>
      <c r="H16" s="21"/>
      <c r="I16" s="20"/>
      <c r="J16" s="6">
        <f>SUM(J11:J15)</f>
        <v>320</v>
      </c>
      <c r="K16" s="6">
        <f>SUM(K11:K15)</f>
        <v>1280</v>
      </c>
    </row>
    <row r="17" spans="1:11" ht="30" customHeight="1" x14ac:dyDescent="0.25">
      <c r="A17" s="15" t="s">
        <v>32</v>
      </c>
      <c r="B17" s="7">
        <f>B8*0.2</f>
        <v>400</v>
      </c>
      <c r="E17" s="2"/>
      <c r="F17" s="2"/>
      <c r="G17" s="1"/>
      <c r="H17" s="2"/>
      <c r="I17" s="2"/>
      <c r="J17" s="1"/>
      <c r="K17" s="1"/>
    </row>
    <row r="20" spans="1:11" x14ac:dyDescent="0.25">
      <c r="A20" t="s">
        <v>12</v>
      </c>
    </row>
    <row r="21" spans="1:11" x14ac:dyDescent="0.25">
      <c r="A21" t="s">
        <v>13</v>
      </c>
    </row>
    <row r="22" spans="1:11" x14ac:dyDescent="0.25">
      <c r="A22" t="s">
        <v>14</v>
      </c>
    </row>
    <row r="23" spans="1:11" x14ac:dyDescent="0.25">
      <c r="A23" t="s">
        <v>15</v>
      </c>
    </row>
    <row r="24" spans="1:11" x14ac:dyDescent="0.25">
      <c r="A24" t="s">
        <v>16</v>
      </c>
    </row>
    <row r="25" spans="1:11" x14ac:dyDescent="0.25">
      <c r="A25" t="s">
        <v>17</v>
      </c>
    </row>
    <row r="30" spans="1:11" x14ac:dyDescent="0.25">
      <c r="C30" s="42" t="s">
        <v>46</v>
      </c>
      <c r="D30" s="42"/>
      <c r="E30" s="42"/>
      <c r="F30" s="42"/>
      <c r="G30" s="42"/>
      <c r="H30" s="42"/>
      <c r="I30" s="42"/>
      <c r="J30" s="42"/>
      <c r="K30" s="42"/>
    </row>
    <row r="31" spans="1:11" ht="75" x14ac:dyDescent="0.25">
      <c r="C31" s="16" t="s">
        <v>38</v>
      </c>
      <c r="D31" s="36" t="s">
        <v>47</v>
      </c>
      <c r="E31" s="37"/>
      <c r="F31" s="38"/>
      <c r="G31" s="36" t="s">
        <v>48</v>
      </c>
      <c r="H31" s="37"/>
      <c r="I31" s="38"/>
      <c r="J31" s="16" t="s">
        <v>35</v>
      </c>
      <c r="K31" s="16" t="s">
        <v>36</v>
      </c>
    </row>
    <row r="32" spans="1:11" ht="60" customHeight="1" x14ac:dyDescent="0.25">
      <c r="C32" s="22" t="s">
        <v>20</v>
      </c>
      <c r="D32" s="30" t="s">
        <v>42</v>
      </c>
      <c r="E32" s="31"/>
      <c r="F32" s="32"/>
      <c r="G32" s="39">
        <f>G11*0.35</f>
        <v>28</v>
      </c>
      <c r="H32" s="40"/>
      <c r="I32" s="41"/>
      <c r="J32" s="5">
        <f>G32*I11/100</f>
        <v>5.6</v>
      </c>
      <c r="K32" s="5">
        <f>G32-J32</f>
        <v>22.4</v>
      </c>
    </row>
    <row r="33" spans="3:11" ht="30" customHeight="1" x14ac:dyDescent="0.25">
      <c r="C33" s="25" t="s">
        <v>43</v>
      </c>
      <c r="D33" s="30" t="s">
        <v>25</v>
      </c>
      <c r="E33" s="31"/>
      <c r="F33" s="32"/>
      <c r="G33" s="39">
        <f>G12*0.7</f>
        <v>280</v>
      </c>
      <c r="H33" s="40"/>
      <c r="I33" s="41"/>
      <c r="J33" s="5">
        <f>G33*I12/100</f>
        <v>56</v>
      </c>
      <c r="K33" s="5">
        <f t="shared" ref="K33:K36" si="3">G33-J33</f>
        <v>224</v>
      </c>
    </row>
    <row r="34" spans="3:11" ht="30" customHeight="1" x14ac:dyDescent="0.25">
      <c r="C34" s="25" t="s">
        <v>27</v>
      </c>
      <c r="D34" s="30" t="s">
        <v>44</v>
      </c>
      <c r="E34" s="31"/>
      <c r="F34" s="32"/>
      <c r="G34" s="39">
        <f t="shared" ref="G34:G35" si="4">IF(F34="SI",$B$9/100*E34,0)</f>
        <v>0</v>
      </c>
      <c r="H34" s="40"/>
      <c r="I34" s="41"/>
      <c r="J34" s="5">
        <f t="shared" ref="J34:J35" si="5">IF(H34="SI",G34/100*I34,0)</f>
        <v>0</v>
      </c>
      <c r="K34" s="5">
        <f t="shared" si="3"/>
        <v>0</v>
      </c>
    </row>
    <row r="35" spans="3:11" x14ac:dyDescent="0.25">
      <c r="C35" s="26"/>
      <c r="D35" s="30" t="s">
        <v>45</v>
      </c>
      <c r="E35" s="31"/>
      <c r="F35" s="32"/>
      <c r="G35" s="39">
        <f t="shared" si="4"/>
        <v>0</v>
      </c>
      <c r="H35" s="40"/>
      <c r="I35" s="41"/>
      <c r="J35" s="5">
        <f t="shared" si="5"/>
        <v>0</v>
      </c>
      <c r="K35" s="5">
        <f t="shared" si="3"/>
        <v>0</v>
      </c>
    </row>
    <row r="36" spans="3:11" ht="30" x14ac:dyDescent="0.25">
      <c r="C36" s="22" t="s">
        <v>30</v>
      </c>
      <c r="D36" s="30" t="s">
        <v>31</v>
      </c>
      <c r="E36" s="31"/>
      <c r="F36" s="32"/>
      <c r="G36" s="39">
        <f>G15*0.35</f>
        <v>280</v>
      </c>
      <c r="H36" s="40"/>
      <c r="I36" s="41"/>
      <c r="J36" s="5">
        <f>G36*I15/100</f>
        <v>56</v>
      </c>
      <c r="K36" s="5">
        <f t="shared" si="3"/>
        <v>224</v>
      </c>
    </row>
    <row r="37" spans="3:11" x14ac:dyDescent="0.25">
      <c r="H37" s="28"/>
      <c r="J37" s="28"/>
      <c r="K37" s="28"/>
    </row>
    <row r="39" spans="3:11" x14ac:dyDescent="0.25">
      <c r="C39" s="42" t="s">
        <v>49</v>
      </c>
      <c r="D39" s="42"/>
      <c r="E39" s="42"/>
      <c r="F39" s="42"/>
      <c r="G39" s="42"/>
      <c r="H39" s="42"/>
      <c r="I39" s="42"/>
      <c r="J39" s="42"/>
      <c r="K39" s="42"/>
    </row>
    <row r="40" spans="3:11" ht="75" x14ac:dyDescent="0.25">
      <c r="C40" s="16" t="s">
        <v>38</v>
      </c>
      <c r="D40" s="36" t="s">
        <v>47</v>
      </c>
      <c r="E40" s="37"/>
      <c r="F40" s="38"/>
      <c r="G40" s="36" t="s">
        <v>48</v>
      </c>
      <c r="H40" s="37"/>
      <c r="I40" s="38"/>
      <c r="J40" s="16" t="s">
        <v>35</v>
      </c>
      <c r="K40" s="16" t="s">
        <v>36</v>
      </c>
    </row>
    <row r="41" spans="3:11" x14ac:dyDescent="0.25">
      <c r="C41" s="22" t="s">
        <v>20</v>
      </c>
      <c r="D41" s="30" t="s">
        <v>42</v>
      </c>
      <c r="E41" s="31"/>
      <c r="F41" s="32"/>
      <c r="G41" s="39">
        <f>G11*0.65</f>
        <v>52</v>
      </c>
      <c r="H41" s="40"/>
      <c r="I41" s="41"/>
      <c r="J41" s="5">
        <f>G41*I11/100</f>
        <v>10.4</v>
      </c>
      <c r="K41" s="5">
        <f>G41-J41</f>
        <v>41.6</v>
      </c>
    </row>
    <row r="42" spans="3:11" x14ac:dyDescent="0.25">
      <c r="C42" s="25" t="s">
        <v>43</v>
      </c>
      <c r="D42" s="30" t="s">
        <v>25</v>
      </c>
      <c r="E42" s="31"/>
      <c r="F42" s="32"/>
      <c r="G42" s="39">
        <f>G12*0.3</f>
        <v>120</v>
      </c>
      <c r="H42" s="40"/>
      <c r="I42" s="41"/>
      <c r="J42" s="5">
        <f>G42*I12/100</f>
        <v>24</v>
      </c>
      <c r="K42" s="5">
        <f t="shared" ref="K42:K45" si="6">G42-J42</f>
        <v>96</v>
      </c>
    </row>
    <row r="43" spans="3:11" x14ac:dyDescent="0.25">
      <c r="C43" s="25" t="s">
        <v>27</v>
      </c>
      <c r="D43" s="30" t="s">
        <v>44</v>
      </c>
      <c r="E43" s="31"/>
      <c r="F43" s="32"/>
      <c r="G43" s="39">
        <f>G13</f>
        <v>240</v>
      </c>
      <c r="H43" s="40"/>
      <c r="I43" s="41"/>
      <c r="J43" s="5">
        <f>G43*I13/100</f>
        <v>48</v>
      </c>
      <c r="K43" s="5">
        <f t="shared" si="6"/>
        <v>192</v>
      </c>
    </row>
    <row r="44" spans="3:11" x14ac:dyDescent="0.25">
      <c r="C44" s="26"/>
      <c r="D44" s="30" t="s">
        <v>45</v>
      </c>
      <c r="E44" s="31"/>
      <c r="F44" s="32"/>
      <c r="G44" s="39">
        <f>G14</f>
        <v>80</v>
      </c>
      <c r="H44" s="40"/>
      <c r="I44" s="41"/>
      <c r="J44" s="5">
        <f>G44*I14/100</f>
        <v>16</v>
      </c>
      <c r="K44" s="5">
        <f t="shared" si="6"/>
        <v>64</v>
      </c>
    </row>
    <row r="45" spans="3:11" ht="30" x14ac:dyDescent="0.25">
      <c r="C45" s="22" t="s">
        <v>30</v>
      </c>
      <c r="D45" s="30" t="s">
        <v>31</v>
      </c>
      <c r="E45" s="31"/>
      <c r="F45" s="32"/>
      <c r="G45" s="39">
        <f>G15*0.65</f>
        <v>520</v>
      </c>
      <c r="H45" s="40"/>
      <c r="I45" s="41"/>
      <c r="J45" s="5">
        <f>G45*I15/100</f>
        <v>104</v>
      </c>
      <c r="K45" s="5">
        <f t="shared" si="6"/>
        <v>416</v>
      </c>
    </row>
    <row r="46" spans="3:11" x14ac:dyDescent="0.25">
      <c r="H46" s="28"/>
      <c r="J46" s="28"/>
      <c r="K46" s="28"/>
    </row>
    <row r="48" spans="3:11" x14ac:dyDescent="0.25">
      <c r="I48" s="28"/>
      <c r="J48" s="28"/>
      <c r="K48" s="28"/>
    </row>
  </sheetData>
  <mergeCells count="26">
    <mergeCell ref="C30:K30"/>
    <mergeCell ref="D31:F31"/>
    <mergeCell ref="D32:F32"/>
    <mergeCell ref="D33:F33"/>
    <mergeCell ref="D34:F34"/>
    <mergeCell ref="D42:F42"/>
    <mergeCell ref="G42:I42"/>
    <mergeCell ref="D36:F36"/>
    <mergeCell ref="G31:I31"/>
    <mergeCell ref="G32:I32"/>
    <mergeCell ref="G33:I33"/>
    <mergeCell ref="G34:I34"/>
    <mergeCell ref="G35:I35"/>
    <mergeCell ref="G36:I36"/>
    <mergeCell ref="D35:F35"/>
    <mergeCell ref="C39:K39"/>
    <mergeCell ref="D40:F40"/>
    <mergeCell ref="G40:I40"/>
    <mergeCell ref="D41:F41"/>
    <mergeCell ref="G41:I41"/>
    <mergeCell ref="D43:F43"/>
    <mergeCell ref="G43:I43"/>
    <mergeCell ref="D44:F44"/>
    <mergeCell ref="G44:I44"/>
    <mergeCell ref="D45:F45"/>
    <mergeCell ref="G45:I45"/>
  </mergeCells>
  <pageMargins left="0.70866141732283472" right="0.70866141732283472" top="0.74803149606299213" bottom="0.74803149606299213" header="0.31496062992125984" footer="0.31496062992125984"/>
  <pageSetup paperSize="8" scale="6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Lavori</vt:lpstr>
      <vt:lpstr>Servizi e Forniture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2020-03-11T10:39:01Z</dcterms:modified>
</cp:coreProperties>
</file>